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68" activeTab="2"/>
  </bookViews>
  <sheets>
    <sheet name="Best Profi" sheetId="1" r:id="rId1"/>
    <sheet name="Best Profi Bar Style" sheetId="2" r:id="rId2"/>
    <sheet name=" флейринг" sheetId="3" r:id="rId3"/>
    <sheet name="флейринг Bar Style" sheetId="4" r:id="rId4"/>
  </sheets>
  <definedNames>
    <definedName name="_xlnm._FilterDatabase" localSheetId="2" hidden="1">' флейринг'!$A$1:$G$1</definedName>
    <definedName name="_xlnm._FilterDatabase" localSheetId="0" hidden="1">'Best Profi'!$A$1:$Q$11</definedName>
    <definedName name="_xlnm._FilterDatabase" localSheetId="1" hidden="1">'Best Profi Bar Style'!$A$1:$J$1</definedName>
    <definedName name="_xlnm._FilterDatabase" localSheetId="3" hidden="1">'флейринг Bar Style'!$A$1:$K$1</definedName>
    <definedName name="_xlnm.Print_Area" localSheetId="2">' флейринг'!$B$1:$G$11</definedName>
    <definedName name="_xlnm.Print_Area" localSheetId="0">'Best Profi'!$A$1:$P$11</definedName>
  </definedNames>
  <calcPr fullCalcOnLoad="1"/>
</workbook>
</file>

<file path=xl/sharedStrings.xml><?xml version="1.0" encoding="utf-8"?>
<sst xmlns="http://schemas.openxmlformats.org/spreadsheetml/2006/main" count="124" uniqueCount="58">
  <si>
    <t>№ по жер</t>
  </si>
  <si>
    <t>Ф.И.О.</t>
  </si>
  <si>
    <t>Английский язык</t>
  </si>
  <si>
    <t>Слепая дегустация</t>
  </si>
  <si>
    <t>Кофе</t>
  </si>
  <si>
    <t>Пиво</t>
  </si>
  <si>
    <t>Вино</t>
  </si>
  <si>
    <t>ИТОГ</t>
  </si>
  <si>
    <t>Оценка техника №1</t>
  </si>
  <si>
    <t>Место</t>
  </si>
  <si>
    <t>Теория</t>
  </si>
  <si>
    <t>R-Keeper</t>
  </si>
  <si>
    <t>Bar Style техника</t>
  </si>
  <si>
    <t>Оценка техника №2</t>
  </si>
  <si>
    <t>Жабин Антон</t>
  </si>
  <si>
    <t>Чуйко Владимир</t>
  </si>
  <si>
    <t>Гусев Юрий</t>
  </si>
  <si>
    <t>Алексеенков Сергей</t>
  </si>
  <si>
    <t>Финаева Ксения</t>
  </si>
  <si>
    <t>Блохин Максим</t>
  </si>
  <si>
    <t>Чухачев Алексей</t>
  </si>
  <si>
    <t>Головлев Максим</t>
  </si>
  <si>
    <t>Бачурин Егор</t>
  </si>
  <si>
    <t>Суслов Александр</t>
  </si>
  <si>
    <t>Чернов Кирилл</t>
  </si>
  <si>
    <t>Кондратов Артем</t>
  </si>
  <si>
    <t>Королев Андрей</t>
  </si>
  <si>
    <t>Горохов Антон</t>
  </si>
  <si>
    <t>Марков Максим</t>
  </si>
  <si>
    <t>Агеев Денис</t>
  </si>
  <si>
    <t>Брадарский Максим</t>
  </si>
  <si>
    <t>Рыбалкин Евгений</t>
  </si>
  <si>
    <t>Красинский Сергей</t>
  </si>
  <si>
    <t>Суварян Эдгар</t>
  </si>
  <si>
    <t>Город</t>
  </si>
  <si>
    <t>Липецк</t>
  </si>
  <si>
    <t>Москва</t>
  </si>
  <si>
    <t>Мурманск</t>
  </si>
  <si>
    <t>Санкт-Петербург</t>
  </si>
  <si>
    <t>Владивосток</t>
  </si>
  <si>
    <t>Новосибирск</t>
  </si>
  <si>
    <t>Иркутск</t>
  </si>
  <si>
    <t>Ижевск</t>
  </si>
  <si>
    <t>Екатеринбург</t>
  </si>
  <si>
    <t>Хабаровск</t>
  </si>
  <si>
    <t>Время</t>
  </si>
  <si>
    <t>Итого</t>
  </si>
  <si>
    <t xml:space="preserve"> Дегустация 1</t>
  </si>
  <si>
    <t xml:space="preserve"> Дегустация 2</t>
  </si>
  <si>
    <t xml:space="preserve"> Дегустация 3</t>
  </si>
  <si>
    <t>Средняя по дегустации</t>
  </si>
  <si>
    <t>Дегустация 1</t>
  </si>
  <si>
    <t>Дегустация 2</t>
  </si>
  <si>
    <t>Дегустация 3</t>
  </si>
  <si>
    <t>Средняя по дегустации Bar Style</t>
  </si>
  <si>
    <t xml:space="preserve">Средняя по дегустации Bar Style </t>
  </si>
  <si>
    <t>Североморск</t>
  </si>
  <si>
    <t>ИТОГ (средняя по технике)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</si>
</sst>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1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10" borderId="10" xfId="0" applyFont="1" applyFill="1" applyBorder="1" applyAlignment="1">
      <alignment horizontal="right"/>
    </xf>
    <xf numFmtId="0" fontId="0" fillId="10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0" fillId="44" borderId="10" xfId="0" applyFont="1" applyFill="1" applyBorder="1" applyAlignment="1">
      <alignment/>
    </xf>
    <xf numFmtId="0" fontId="0" fillId="44" borderId="10" xfId="0" applyFont="1" applyFill="1" applyBorder="1" applyAlignment="1">
      <alignment horizontal="center" vertical="top" wrapText="1"/>
    </xf>
    <xf numFmtId="0" fontId="0" fillId="40" borderId="10" xfId="0" applyFont="1" applyFill="1" applyBorder="1" applyAlignment="1">
      <alignment horizontal="center" vertical="top" wrapText="1"/>
    </xf>
    <xf numFmtId="0" fontId="0" fillId="12" borderId="10" xfId="0" applyFont="1" applyFill="1" applyBorder="1" applyAlignment="1">
      <alignment horizontal="center" vertical="top" wrapText="1"/>
    </xf>
    <xf numFmtId="0" fontId="0" fillId="43" borderId="10" xfId="0" applyFont="1" applyFill="1" applyBorder="1" applyAlignment="1">
      <alignment horizontal="center" vertical="top" wrapText="1"/>
    </xf>
    <xf numFmtId="0" fontId="0" fillId="22" borderId="10" xfId="0" applyFont="1" applyFill="1" applyBorder="1" applyAlignment="1">
      <alignment horizontal="center" vertical="top" wrapText="1"/>
    </xf>
    <xf numFmtId="0" fontId="0" fillId="14" borderId="10" xfId="0" applyFont="1" applyFill="1" applyBorder="1" applyAlignment="1">
      <alignment horizontal="center" vertical="top" wrapText="1"/>
    </xf>
    <xf numFmtId="0" fontId="0" fillId="45" borderId="10" xfId="0" applyFont="1" applyFill="1" applyBorder="1" applyAlignment="1">
      <alignment horizontal="center" vertical="top" wrapText="1"/>
    </xf>
    <xf numFmtId="0" fontId="0" fillId="46" borderId="10" xfId="0" applyFont="1" applyFill="1" applyBorder="1" applyAlignment="1">
      <alignment horizontal="center" vertical="top" wrapText="1"/>
    </xf>
    <xf numFmtId="0" fontId="0" fillId="46" borderId="10" xfId="0" applyFont="1" applyFill="1" applyBorder="1" applyAlignment="1">
      <alignment/>
    </xf>
    <xf numFmtId="0" fontId="0" fillId="47" borderId="10" xfId="0" applyFont="1" applyFill="1" applyBorder="1" applyAlignment="1">
      <alignment/>
    </xf>
    <xf numFmtId="0" fontId="0" fillId="48" borderId="10" xfId="0" applyFont="1" applyFill="1" applyBorder="1" applyAlignment="1">
      <alignment horizontal="center" vertical="top" wrapText="1"/>
    </xf>
    <xf numFmtId="0" fontId="0" fillId="48" borderId="10" xfId="0" applyFont="1" applyFill="1" applyBorder="1" applyAlignment="1">
      <alignment/>
    </xf>
    <xf numFmtId="0" fontId="0" fillId="44" borderId="10" xfId="0" applyFont="1" applyFill="1" applyBorder="1" applyAlignment="1">
      <alignment horizontal="center"/>
    </xf>
    <xf numFmtId="0" fontId="0" fillId="49" borderId="10" xfId="0" applyFont="1" applyFill="1" applyBorder="1" applyAlignment="1">
      <alignment horizontal="center" vertical="top" wrapText="1"/>
    </xf>
    <xf numFmtId="2" fontId="0" fillId="49" borderId="10" xfId="0" applyNumberFormat="1" applyFont="1" applyFill="1" applyBorder="1" applyAlignment="1">
      <alignment horizontal="center"/>
    </xf>
    <xf numFmtId="0" fontId="19" fillId="4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" fontId="0" fillId="47" borderId="10" xfId="0" applyNumberFormat="1" applyFont="1" applyFill="1" applyBorder="1" applyAlignment="1">
      <alignment/>
    </xf>
    <xf numFmtId="4" fontId="0" fillId="10" borderId="10" xfId="0" applyNumberFormat="1" applyFont="1" applyFill="1" applyBorder="1" applyAlignment="1">
      <alignment/>
    </xf>
    <xf numFmtId="4" fontId="0" fillId="50" borderId="10" xfId="0" applyNumberFormat="1" applyFont="1" applyFill="1" applyBorder="1" applyAlignment="1">
      <alignment horizontal="center" vertical="top" wrapText="1"/>
    </xf>
    <xf numFmtId="4" fontId="0" fillId="50" borderId="1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47" borderId="10" xfId="0" applyFont="1" applyFill="1" applyBorder="1" applyAlignment="1">
      <alignment vertical="top" wrapText="1"/>
    </xf>
    <xf numFmtId="0" fontId="0" fillId="11" borderId="10" xfId="0" applyFont="1" applyFill="1" applyBorder="1" applyAlignment="1">
      <alignment/>
    </xf>
    <xf numFmtId="4" fontId="0" fillId="11" borderId="10" xfId="0" applyNumberFormat="1" applyFont="1" applyFill="1" applyBorder="1" applyAlignment="1">
      <alignment/>
    </xf>
    <xf numFmtId="0" fontId="0" fillId="1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Q11"/>
  <sheetViews>
    <sheetView zoomScalePageLayoutView="0" workbookViewId="0" topLeftCell="A1">
      <selection activeCell="L20" sqref="L20"/>
    </sheetView>
  </sheetViews>
  <sheetFormatPr defaultColWidth="8.8515625" defaultRowHeight="12.75"/>
  <cols>
    <col min="1" max="1" width="5.57421875" style="8" bestFit="1" customWidth="1"/>
    <col min="2" max="2" width="20.7109375" style="8" bestFit="1" customWidth="1"/>
    <col min="3" max="3" width="18.8515625" style="8" customWidth="1"/>
    <col min="4" max="7" width="11.421875" style="8" customWidth="1"/>
    <col min="8" max="10" width="11.421875" style="8" hidden="1" customWidth="1"/>
    <col min="11" max="15" width="11.421875" style="8" customWidth="1"/>
    <col min="16" max="16" width="11.421875" style="39" customWidth="1"/>
    <col min="17" max="17" width="11.421875" style="8" customWidth="1"/>
    <col min="18" max="16384" width="8.8515625" style="8" customWidth="1"/>
  </cols>
  <sheetData>
    <row r="1" spans="1:17" ht="46.5" customHeight="1">
      <c r="A1" s="2" t="s">
        <v>0</v>
      </c>
      <c r="B1" s="17" t="s">
        <v>1</v>
      </c>
      <c r="C1" s="17" t="s">
        <v>34</v>
      </c>
      <c r="D1" s="18" t="s">
        <v>2</v>
      </c>
      <c r="E1" s="19" t="s">
        <v>10</v>
      </c>
      <c r="F1" s="24" t="s">
        <v>11</v>
      </c>
      <c r="G1" s="20" t="s">
        <v>12</v>
      </c>
      <c r="H1" s="40" t="s">
        <v>51</v>
      </c>
      <c r="I1" s="40" t="s">
        <v>52</v>
      </c>
      <c r="J1" s="40" t="s">
        <v>53</v>
      </c>
      <c r="K1" s="40" t="s">
        <v>54</v>
      </c>
      <c r="L1" s="21" t="s">
        <v>4</v>
      </c>
      <c r="M1" s="22" t="s">
        <v>5</v>
      </c>
      <c r="N1" s="27" t="s">
        <v>3</v>
      </c>
      <c r="O1" s="22" t="s">
        <v>6</v>
      </c>
      <c r="P1" s="37" t="s">
        <v>7</v>
      </c>
      <c r="Q1" s="23" t="s">
        <v>9</v>
      </c>
    </row>
    <row r="2" spans="1:17" ht="12.75">
      <c r="A2" s="9">
        <v>3</v>
      </c>
      <c r="B2" s="32" t="s">
        <v>20</v>
      </c>
      <c r="C2" s="10" t="s">
        <v>44</v>
      </c>
      <c r="D2" s="11">
        <v>44</v>
      </c>
      <c r="E2" s="12">
        <v>51</v>
      </c>
      <c r="F2" s="25">
        <v>35</v>
      </c>
      <c r="G2" s="13">
        <v>89</v>
      </c>
      <c r="H2" s="26">
        <f>15+5+15+3</f>
        <v>38</v>
      </c>
      <c r="I2" s="26">
        <f>15+10+20+5</f>
        <v>50</v>
      </c>
      <c r="J2" s="26">
        <f>25+8+20+5</f>
        <v>58</v>
      </c>
      <c r="K2" s="35">
        <f>HARMEAN(H2:J2)</f>
        <v>47.20159908623644</v>
      </c>
      <c r="L2" s="14">
        <f>9+15+2+16+13+18+4</f>
        <v>77</v>
      </c>
      <c r="M2" s="15">
        <f>(39+48)/2</f>
        <v>43.5</v>
      </c>
      <c r="N2" s="28">
        <v>50</v>
      </c>
      <c r="O2" s="15">
        <f>30+15+10+10+10</f>
        <v>75</v>
      </c>
      <c r="P2" s="38">
        <f>D2+E2+F2+G2+K2+L2+M2+N2+O2</f>
        <v>511.70159908623646</v>
      </c>
      <c r="Q2" s="16">
        <v>1</v>
      </c>
    </row>
    <row r="3" spans="1:17" ht="12.75">
      <c r="A3" s="9">
        <v>8</v>
      </c>
      <c r="B3" s="32" t="s">
        <v>14</v>
      </c>
      <c r="C3" s="10" t="s">
        <v>43</v>
      </c>
      <c r="D3" s="11">
        <v>50</v>
      </c>
      <c r="E3" s="12">
        <v>51.5</v>
      </c>
      <c r="F3" s="25">
        <v>30</v>
      </c>
      <c r="G3" s="13">
        <v>79</v>
      </c>
      <c r="H3" s="26">
        <f>20+10+20+5</f>
        <v>55</v>
      </c>
      <c r="I3" s="26">
        <f>20+15+30+8</f>
        <v>73</v>
      </c>
      <c r="J3" s="26">
        <f>25+15+30+8</f>
        <v>78</v>
      </c>
      <c r="K3" s="35">
        <f>HARMEAN(H3:J3)</f>
        <v>67.11265090363597</v>
      </c>
      <c r="L3" s="14">
        <f>9+27+2+10+7+19.5</f>
        <v>74.5</v>
      </c>
      <c r="M3" s="15">
        <f>(39+43)/2</f>
        <v>41</v>
      </c>
      <c r="N3" s="28">
        <v>43.5</v>
      </c>
      <c r="O3" s="15">
        <f>30+15+5+8+8</f>
        <v>66</v>
      </c>
      <c r="P3" s="38">
        <f>D3+E3+F3+G3+K3+L3+M3+N3+O3</f>
        <v>502.612650903636</v>
      </c>
      <c r="Q3" s="16">
        <v>2</v>
      </c>
    </row>
    <row r="4" spans="1:17" ht="12.75">
      <c r="A4" s="9">
        <v>5</v>
      </c>
      <c r="B4" s="32" t="s">
        <v>15</v>
      </c>
      <c r="C4" s="10" t="s">
        <v>35</v>
      </c>
      <c r="D4" s="11">
        <v>30</v>
      </c>
      <c r="E4" s="12">
        <v>45</v>
      </c>
      <c r="F4" s="25">
        <v>25</v>
      </c>
      <c r="G4" s="13">
        <v>89</v>
      </c>
      <c r="H4" s="26">
        <f>-20+15+20+8</f>
        <v>23</v>
      </c>
      <c r="I4" s="26">
        <f>25+20+30+8</f>
        <v>83</v>
      </c>
      <c r="J4" s="26">
        <f>25+20+30+10</f>
        <v>85</v>
      </c>
      <c r="K4" s="35">
        <f>HARMEAN(H4:J4)</f>
        <v>44.58237933876729</v>
      </c>
      <c r="L4" s="14">
        <v>72.5</v>
      </c>
      <c r="M4" s="15">
        <f>(63+58)/2</f>
        <v>60.5</v>
      </c>
      <c r="N4" s="28">
        <v>50</v>
      </c>
      <c r="O4" s="15">
        <f>15+10+10+25+10</f>
        <v>70</v>
      </c>
      <c r="P4" s="38">
        <f>D4+E4+F4+G4+K4+L4+M4+N4+O4</f>
        <v>486.5823793387673</v>
      </c>
      <c r="Q4" s="16">
        <v>3</v>
      </c>
    </row>
    <row r="5" spans="1:17" ht="12.75">
      <c r="A5" s="9">
        <v>9</v>
      </c>
      <c r="B5" s="32" t="s">
        <v>18</v>
      </c>
      <c r="C5" s="10" t="s">
        <v>41</v>
      </c>
      <c r="D5" s="11">
        <v>39</v>
      </c>
      <c r="E5" s="12">
        <v>35</v>
      </c>
      <c r="F5" s="25">
        <v>35</v>
      </c>
      <c r="G5" s="13">
        <v>79</v>
      </c>
      <c r="H5" s="26">
        <f>15+10+25+5</f>
        <v>55</v>
      </c>
      <c r="I5" s="26">
        <f>20+10+15+5</f>
        <v>50</v>
      </c>
      <c r="J5" s="26">
        <f>10+5+20+5</f>
        <v>40</v>
      </c>
      <c r="K5" s="35">
        <f>HARMEAN(H5:J5)</f>
        <v>47.48201438848922</v>
      </c>
      <c r="L5" s="14">
        <v>85</v>
      </c>
      <c r="M5" s="15">
        <f>(53+34)/2</f>
        <v>43.5</v>
      </c>
      <c r="N5" s="28">
        <v>50</v>
      </c>
      <c r="O5" s="15">
        <f>25+10+3+10+8</f>
        <v>56</v>
      </c>
      <c r="P5" s="38">
        <f>D5+E5+F5+G5+K5+L5+M5+N5+O5</f>
        <v>469.98201438848923</v>
      </c>
      <c r="Q5" s="16">
        <v>4</v>
      </c>
    </row>
    <row r="6" spans="1:17" ht="12.75">
      <c r="A6" s="9">
        <v>10</v>
      </c>
      <c r="B6" s="32" t="s">
        <v>16</v>
      </c>
      <c r="C6" s="10" t="s">
        <v>38</v>
      </c>
      <c r="D6" s="11">
        <v>46</v>
      </c>
      <c r="E6" s="12">
        <v>39</v>
      </c>
      <c r="F6" s="25">
        <v>22</v>
      </c>
      <c r="G6" s="13">
        <v>86</v>
      </c>
      <c r="H6" s="26">
        <f>20+8+25+5</f>
        <v>58</v>
      </c>
      <c r="I6" s="26">
        <f>20+10+20+5</f>
        <v>55</v>
      </c>
      <c r="J6" s="26">
        <f>20+10+20+5</f>
        <v>55</v>
      </c>
      <c r="K6" s="35">
        <f>HARMEAN(H6:J6)</f>
        <v>55.96491228070176</v>
      </c>
      <c r="L6" s="14">
        <f>10+20+15+10+13</f>
        <v>68</v>
      </c>
      <c r="M6" s="15">
        <f>(30+37)/2</f>
        <v>33.5</v>
      </c>
      <c r="N6" s="28">
        <v>34</v>
      </c>
      <c r="O6" s="15">
        <f>30+10+10+10+10</f>
        <v>70</v>
      </c>
      <c r="P6" s="38">
        <f>D6+E6+F6+G6+K6+L6+M6+N6+O6</f>
        <v>454.46491228070175</v>
      </c>
      <c r="Q6" s="16">
        <v>5</v>
      </c>
    </row>
    <row r="7" spans="1:17" ht="12.75">
      <c r="A7" s="9">
        <v>2</v>
      </c>
      <c r="B7" s="32" t="s">
        <v>19</v>
      </c>
      <c r="C7" s="10" t="s">
        <v>40</v>
      </c>
      <c r="D7" s="11">
        <v>47</v>
      </c>
      <c r="E7" s="12">
        <v>35.5</v>
      </c>
      <c r="F7" s="25">
        <v>27</v>
      </c>
      <c r="G7" s="13">
        <v>84</v>
      </c>
      <c r="H7" s="26">
        <f>20+15+15+8</f>
        <v>58</v>
      </c>
      <c r="I7" s="26">
        <f>20+8+15+5</f>
        <v>48</v>
      </c>
      <c r="J7" s="26">
        <f>25+15+30+8</f>
        <v>78</v>
      </c>
      <c r="K7" s="35">
        <f>HARMEAN(H7:J7)</f>
        <v>58.94462540716613</v>
      </c>
      <c r="L7" s="14">
        <f>6+15+6+13+18.5</f>
        <v>58.5</v>
      </c>
      <c r="M7" s="15">
        <f>(19+40)/2</f>
        <v>29.5</v>
      </c>
      <c r="N7" s="28">
        <v>34</v>
      </c>
      <c r="O7" s="15">
        <f>15+10+2+3+8</f>
        <v>38</v>
      </c>
      <c r="P7" s="38">
        <f>D7+E7+F7+G7+K7+L7+M7+N7+O7</f>
        <v>412.44462540716614</v>
      </c>
      <c r="Q7" s="16">
        <v>6</v>
      </c>
    </row>
    <row r="8" spans="1:17" ht="12.75">
      <c r="A8" s="9">
        <v>7</v>
      </c>
      <c r="B8" s="32" t="s">
        <v>17</v>
      </c>
      <c r="C8" s="10" t="s">
        <v>37</v>
      </c>
      <c r="D8" s="11">
        <v>3</v>
      </c>
      <c r="E8" s="12">
        <v>32.5</v>
      </c>
      <c r="F8" s="25">
        <v>34</v>
      </c>
      <c r="G8" s="13">
        <v>88</v>
      </c>
      <c r="H8" s="26">
        <f>15+10+20+5</f>
        <v>50</v>
      </c>
      <c r="I8" s="26">
        <f>20+15+20+5</f>
        <v>60</v>
      </c>
      <c r="J8" s="26">
        <f>25+20+25+8</f>
        <v>78</v>
      </c>
      <c r="K8" s="35">
        <f>HARMEAN(H8:J8)</f>
        <v>60.6217616580311</v>
      </c>
      <c r="L8" s="14">
        <f>6+16.5+3+9+15+4+12+7</f>
        <v>72.5</v>
      </c>
      <c r="M8" s="15">
        <f>(42+45)/2</f>
        <v>43.5</v>
      </c>
      <c r="N8" s="28">
        <v>34</v>
      </c>
      <c r="O8" s="15">
        <f>15+15+3+3+5</f>
        <v>41</v>
      </c>
      <c r="P8" s="38">
        <f>D8+E8+F8+G8+K8+L8+M8+N8+O8</f>
        <v>409.1217616580311</v>
      </c>
      <c r="Q8" s="16">
        <v>7</v>
      </c>
    </row>
    <row r="9" spans="1:17" ht="12.75">
      <c r="A9" s="9">
        <v>1</v>
      </c>
      <c r="B9" s="32" t="s">
        <v>22</v>
      </c>
      <c r="C9" s="10" t="s">
        <v>36</v>
      </c>
      <c r="D9" s="11">
        <v>40</v>
      </c>
      <c r="E9" s="12">
        <v>30</v>
      </c>
      <c r="F9" s="25">
        <v>17</v>
      </c>
      <c r="G9" s="13">
        <v>88</v>
      </c>
      <c r="H9" s="26">
        <f>25+5+20+5</f>
        <v>55</v>
      </c>
      <c r="I9" s="26">
        <f>20+15+25+8</f>
        <v>68</v>
      </c>
      <c r="J9" s="26">
        <f>20+10+30+8</f>
        <v>68</v>
      </c>
      <c r="K9" s="35">
        <f>HARMEAN(H9:J9)</f>
        <v>63.03370786516854</v>
      </c>
      <c r="L9" s="14">
        <f>16.5+3+7+15+7+12</f>
        <v>60.5</v>
      </c>
      <c r="M9" s="15">
        <f>(32+30)/2</f>
        <v>31</v>
      </c>
      <c r="N9" s="28">
        <v>37</v>
      </c>
      <c r="O9" s="15">
        <f>15+10+2+8+5</f>
        <v>40</v>
      </c>
      <c r="P9" s="38">
        <f>D9+E9+F9+G9+K9+L9+M9+N9+O9</f>
        <v>406.53370786516854</v>
      </c>
      <c r="Q9" s="16">
        <v>8</v>
      </c>
    </row>
    <row r="10" spans="1:17" ht="12.75">
      <c r="A10" s="9">
        <v>4</v>
      </c>
      <c r="B10" s="32" t="s">
        <v>21</v>
      </c>
      <c r="C10" s="10" t="s">
        <v>36</v>
      </c>
      <c r="D10" s="11">
        <v>14</v>
      </c>
      <c r="E10" s="12">
        <v>25</v>
      </c>
      <c r="F10" s="25">
        <v>19</v>
      </c>
      <c r="G10" s="13">
        <v>79</v>
      </c>
      <c r="H10" s="26">
        <f>25+15+30+8</f>
        <v>78</v>
      </c>
      <c r="I10" s="26">
        <f>20+15+30+8</f>
        <v>73</v>
      </c>
      <c r="J10" s="26">
        <f>20+15+25+8</f>
        <v>68</v>
      </c>
      <c r="K10" s="35">
        <f>HARMEAN(H10:J10)</f>
        <v>72.77133191329408</v>
      </c>
      <c r="L10" s="14">
        <f>6+15+3+23+14</f>
        <v>61</v>
      </c>
      <c r="M10" s="15">
        <f>(45+30)/2</f>
        <v>37.5</v>
      </c>
      <c r="N10" s="28">
        <v>43.5</v>
      </c>
      <c r="O10" s="15">
        <f>25+5+5+10+8</f>
        <v>53</v>
      </c>
      <c r="P10" s="38">
        <f>D10+E10+F10+G10+K10+L10+M10+N10+O10</f>
        <v>404.7713319132941</v>
      </c>
      <c r="Q10" s="16">
        <v>9</v>
      </c>
    </row>
    <row r="11" spans="1:17" ht="12.75">
      <c r="A11" s="9">
        <v>6</v>
      </c>
      <c r="B11" s="32" t="s">
        <v>23</v>
      </c>
      <c r="C11" s="10" t="s">
        <v>36</v>
      </c>
      <c r="D11" s="11">
        <v>10</v>
      </c>
      <c r="E11" s="12">
        <v>20</v>
      </c>
      <c r="F11" s="25">
        <v>25</v>
      </c>
      <c r="G11" s="13">
        <v>91</v>
      </c>
      <c r="H11" s="26">
        <f>15+10+15+5</f>
        <v>45</v>
      </c>
      <c r="I11" s="26">
        <f>15+10+15+5</f>
        <v>45</v>
      </c>
      <c r="J11" s="26">
        <f>15+10+30+8</f>
        <v>63</v>
      </c>
      <c r="K11" s="35">
        <f>HARMEAN(H11:J11)</f>
        <v>49.73684210526316</v>
      </c>
      <c r="L11" s="14">
        <f>9+15+10+11+6+19.5</f>
        <v>70.5</v>
      </c>
      <c r="M11" s="15">
        <f>(26+17)/2</f>
        <v>21.5</v>
      </c>
      <c r="N11" s="28">
        <v>30.5</v>
      </c>
      <c r="O11" s="15">
        <f>15+5+2+6+5</f>
        <v>33</v>
      </c>
      <c r="P11" s="38">
        <f>D11+E11+F11+G11+K11+L11+M11+N11+O11</f>
        <v>351.2368421052631</v>
      </c>
      <c r="Q11" s="16">
        <v>10</v>
      </c>
    </row>
  </sheetData>
  <sheetProtection selectLockedCells="1" selectUnlockedCells="1"/>
  <autoFilter ref="A1:Q11"/>
  <printOptions/>
  <pageMargins left="0.75" right="0.75" top="1" bottom="1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22" sqref="J22"/>
    </sheetView>
  </sheetViews>
  <sheetFormatPr defaultColWidth="11.421875" defaultRowHeight="12.75" customHeight="1"/>
  <cols>
    <col min="1" max="1" width="11.421875" style="8" customWidth="1"/>
    <col min="2" max="3" width="23.28125" style="8" customWidth="1"/>
    <col min="4" max="4" width="11.421875" style="8" customWidth="1"/>
    <col min="5" max="7" width="11.421875" style="8" hidden="1" customWidth="1"/>
    <col min="8" max="8" width="13.57421875" style="8" customWidth="1"/>
    <col min="9" max="16384" width="11.421875" style="8" customWidth="1"/>
  </cols>
  <sheetData>
    <row r="1" spans="1:10" ht="25.5">
      <c r="A1" s="2" t="s">
        <v>0</v>
      </c>
      <c r="B1" s="17" t="s">
        <v>1</v>
      </c>
      <c r="C1" s="17"/>
      <c r="D1" s="20" t="s">
        <v>12</v>
      </c>
      <c r="E1" s="40" t="s">
        <v>47</v>
      </c>
      <c r="F1" s="40" t="s">
        <v>48</v>
      </c>
      <c r="G1" s="40" t="s">
        <v>49</v>
      </c>
      <c r="H1" s="40" t="s">
        <v>50</v>
      </c>
      <c r="I1" s="41" t="s">
        <v>46</v>
      </c>
      <c r="J1" s="16" t="s">
        <v>9</v>
      </c>
    </row>
    <row r="2" spans="1:10" ht="12.75">
      <c r="A2" s="9">
        <v>4</v>
      </c>
      <c r="B2" s="32" t="s">
        <v>21</v>
      </c>
      <c r="C2" s="10" t="s">
        <v>36</v>
      </c>
      <c r="D2" s="13">
        <v>79</v>
      </c>
      <c r="E2" s="26">
        <f>25+15+30+8</f>
        <v>78</v>
      </c>
      <c r="F2" s="26">
        <f>20+15+30+8</f>
        <v>73</v>
      </c>
      <c r="G2" s="26">
        <f>20+15+25+8</f>
        <v>68</v>
      </c>
      <c r="H2" s="35">
        <f>HARMEAN(E2:G2)</f>
        <v>72.77133191329408</v>
      </c>
      <c r="I2" s="42">
        <f>D2+H2</f>
        <v>151.7713319132941</v>
      </c>
      <c r="J2" s="16">
        <v>1</v>
      </c>
    </row>
    <row r="3" spans="1:10" ht="12.75">
      <c r="A3" s="9">
        <v>1</v>
      </c>
      <c r="B3" s="32" t="s">
        <v>22</v>
      </c>
      <c r="C3" s="10" t="s">
        <v>36</v>
      </c>
      <c r="D3" s="13">
        <v>88</v>
      </c>
      <c r="E3" s="26">
        <f>25+5+20+5</f>
        <v>55</v>
      </c>
      <c r="F3" s="26">
        <f>20+15+25+8</f>
        <v>68</v>
      </c>
      <c r="G3" s="26">
        <f>20+10+30+8</f>
        <v>68</v>
      </c>
      <c r="H3" s="35">
        <f>HARMEAN(E3:G3)</f>
        <v>63.03370786516854</v>
      </c>
      <c r="I3" s="42">
        <f>D3+H3</f>
        <v>151.03370786516854</v>
      </c>
      <c r="J3" s="16">
        <v>2</v>
      </c>
    </row>
    <row r="4" spans="1:10" ht="12.75">
      <c r="A4" s="9">
        <v>7</v>
      </c>
      <c r="B4" s="32" t="s">
        <v>17</v>
      </c>
      <c r="C4" s="10" t="s">
        <v>37</v>
      </c>
      <c r="D4" s="13">
        <v>88</v>
      </c>
      <c r="E4" s="26">
        <f>15+10+20+5</f>
        <v>50</v>
      </c>
      <c r="F4" s="26">
        <f>20+15+20+5</f>
        <v>60</v>
      </c>
      <c r="G4" s="26">
        <f>25+20+25+8</f>
        <v>78</v>
      </c>
      <c r="H4" s="35">
        <f>HARMEAN(E4:G4)</f>
        <v>60.6217616580311</v>
      </c>
      <c r="I4" s="42">
        <f>D4+H4</f>
        <v>148.6217616580311</v>
      </c>
      <c r="J4" s="16">
        <v>3</v>
      </c>
    </row>
    <row r="5" spans="1:10" ht="12.75">
      <c r="A5" s="9">
        <v>8</v>
      </c>
      <c r="B5" s="32" t="s">
        <v>14</v>
      </c>
      <c r="C5" s="10" t="s">
        <v>43</v>
      </c>
      <c r="D5" s="13">
        <v>79</v>
      </c>
      <c r="E5" s="26">
        <f>20+10+20+5</f>
        <v>55</v>
      </c>
      <c r="F5" s="26">
        <f>20+15+30+8</f>
        <v>73</v>
      </c>
      <c r="G5" s="26">
        <f>25+15+30+8</f>
        <v>78</v>
      </c>
      <c r="H5" s="35">
        <f>HARMEAN(E5:G5)</f>
        <v>67.11265090363597</v>
      </c>
      <c r="I5" s="42">
        <f>D5+H5</f>
        <v>146.11265090363597</v>
      </c>
      <c r="J5" s="16">
        <v>4</v>
      </c>
    </row>
    <row r="6" spans="1:10" ht="12.75">
      <c r="A6" s="9">
        <v>2</v>
      </c>
      <c r="B6" s="32" t="s">
        <v>19</v>
      </c>
      <c r="C6" s="10" t="s">
        <v>40</v>
      </c>
      <c r="D6" s="13">
        <v>84</v>
      </c>
      <c r="E6" s="26">
        <f>20+15+15+8</f>
        <v>58</v>
      </c>
      <c r="F6" s="26">
        <f>20+8+15+5</f>
        <v>48</v>
      </c>
      <c r="G6" s="26">
        <f>25+15+30+8</f>
        <v>78</v>
      </c>
      <c r="H6" s="35">
        <f>HARMEAN(E6:G6)</f>
        <v>58.94462540716613</v>
      </c>
      <c r="I6" s="42">
        <f>D6+H6</f>
        <v>142.94462540716614</v>
      </c>
      <c r="J6" s="16">
        <v>5</v>
      </c>
    </row>
    <row r="7" spans="1:10" ht="12.75">
      <c r="A7" s="9">
        <v>10</v>
      </c>
      <c r="B7" s="32" t="s">
        <v>16</v>
      </c>
      <c r="C7" s="10" t="s">
        <v>38</v>
      </c>
      <c r="D7" s="13">
        <v>86</v>
      </c>
      <c r="E7" s="26">
        <f>20+8+25+5</f>
        <v>58</v>
      </c>
      <c r="F7" s="26">
        <f>20+10+20+5</f>
        <v>55</v>
      </c>
      <c r="G7" s="26">
        <f>20+10+20+5</f>
        <v>55</v>
      </c>
      <c r="H7" s="35">
        <f>HARMEAN(E7:G7)</f>
        <v>55.96491228070176</v>
      </c>
      <c r="I7" s="42">
        <f>D7+H7</f>
        <v>141.96491228070175</v>
      </c>
      <c r="J7" s="16">
        <v>6</v>
      </c>
    </row>
    <row r="8" spans="1:10" ht="12.75">
      <c r="A8" s="9">
        <v>6</v>
      </c>
      <c r="B8" s="32" t="s">
        <v>23</v>
      </c>
      <c r="C8" s="10" t="s">
        <v>36</v>
      </c>
      <c r="D8" s="13">
        <v>91</v>
      </c>
      <c r="E8" s="26">
        <f>15+10+15+5</f>
        <v>45</v>
      </c>
      <c r="F8" s="26">
        <f>15+10+15+5</f>
        <v>45</v>
      </c>
      <c r="G8" s="26">
        <f>15+10+30+8</f>
        <v>63</v>
      </c>
      <c r="H8" s="35">
        <f>HARMEAN(E8:G8)</f>
        <v>49.73684210526316</v>
      </c>
      <c r="I8" s="42">
        <f>D8+H8</f>
        <v>140.73684210526315</v>
      </c>
      <c r="J8" s="16">
        <v>7</v>
      </c>
    </row>
    <row r="9" spans="1:10" ht="12.75">
      <c r="A9" s="9">
        <v>3</v>
      </c>
      <c r="B9" s="32" t="s">
        <v>20</v>
      </c>
      <c r="C9" s="10" t="s">
        <v>44</v>
      </c>
      <c r="D9" s="13">
        <v>89</v>
      </c>
      <c r="E9" s="26">
        <f>15+5+15+3</f>
        <v>38</v>
      </c>
      <c r="F9" s="26">
        <f>15+10+20+5</f>
        <v>50</v>
      </c>
      <c r="G9" s="26">
        <f>25+8+20+5</f>
        <v>58</v>
      </c>
      <c r="H9" s="35">
        <f>HARMEAN(E9:G9)</f>
        <v>47.20159908623644</v>
      </c>
      <c r="I9" s="42">
        <f>D9+H9</f>
        <v>136.20159908623646</v>
      </c>
      <c r="J9" s="16">
        <v>8</v>
      </c>
    </row>
    <row r="10" spans="1:10" ht="12.75">
      <c r="A10" s="9">
        <v>5</v>
      </c>
      <c r="B10" s="32" t="s">
        <v>15</v>
      </c>
      <c r="C10" s="10" t="s">
        <v>35</v>
      </c>
      <c r="D10" s="13">
        <v>89</v>
      </c>
      <c r="E10" s="26">
        <f>-20+15+20+8</f>
        <v>23</v>
      </c>
      <c r="F10" s="26">
        <f>25+20+30+8</f>
        <v>83</v>
      </c>
      <c r="G10" s="26">
        <f>25+20+30+10</f>
        <v>85</v>
      </c>
      <c r="H10" s="35">
        <f>HARMEAN(E10:G10)</f>
        <v>44.58237933876729</v>
      </c>
      <c r="I10" s="42">
        <f>D10+H10</f>
        <v>133.58237933876728</v>
      </c>
      <c r="J10" s="16">
        <v>9</v>
      </c>
    </row>
    <row r="11" spans="1:10" ht="12.75">
      <c r="A11" s="9">
        <v>9</v>
      </c>
      <c r="B11" s="32" t="s">
        <v>18</v>
      </c>
      <c r="C11" s="10" t="s">
        <v>41</v>
      </c>
      <c r="D11" s="13">
        <v>79</v>
      </c>
      <c r="E11" s="26">
        <f>15+10+25+5</f>
        <v>55</v>
      </c>
      <c r="F11" s="26">
        <f>20+10+15+5</f>
        <v>50</v>
      </c>
      <c r="G11" s="26">
        <f>10+5+20+5</f>
        <v>40</v>
      </c>
      <c r="H11" s="35">
        <f>HARMEAN(E11:G11)</f>
        <v>47.48201438848922</v>
      </c>
      <c r="I11" s="42">
        <f>D11+H11</f>
        <v>126.48201438848922</v>
      </c>
      <c r="J11" s="16">
        <v>10</v>
      </c>
    </row>
  </sheetData>
  <sheetProtection/>
  <autoFilter ref="A1:J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"/>
  <sheetViews>
    <sheetView tabSelected="1" zoomScalePageLayoutView="0" workbookViewId="0" topLeftCell="A1">
      <selection activeCell="C16" sqref="C16"/>
    </sheetView>
  </sheetViews>
  <sheetFormatPr defaultColWidth="8.8515625" defaultRowHeight="12.75"/>
  <cols>
    <col min="1" max="1" width="8.8515625" style="0" customWidth="1"/>
    <col min="2" max="2" width="37.8515625" style="0" customWidth="1"/>
    <col min="3" max="3" width="15.28125" style="0" bestFit="1" customWidth="1"/>
    <col min="4" max="5" width="11.7109375" style="0" customWidth="1"/>
    <col min="6" max="6" width="14.421875" style="0" customWidth="1"/>
    <col min="7" max="7" width="9.28125" style="0" customWidth="1"/>
  </cols>
  <sheetData>
    <row r="1" spans="1:7" ht="47.25" customHeight="1">
      <c r="A1" s="2" t="s">
        <v>0</v>
      </c>
      <c r="B1" s="17" t="s">
        <v>1</v>
      </c>
      <c r="C1" s="2" t="s">
        <v>34</v>
      </c>
      <c r="D1" s="3" t="s">
        <v>8</v>
      </c>
      <c r="E1" s="3" t="s">
        <v>13</v>
      </c>
      <c r="F1" s="30" t="s">
        <v>57</v>
      </c>
      <c r="G1" s="17" t="s">
        <v>9</v>
      </c>
    </row>
    <row r="2" spans="1:7" ht="12.75">
      <c r="A2" s="33">
        <v>7</v>
      </c>
      <c r="B2" s="32" t="s">
        <v>30</v>
      </c>
      <c r="C2" s="4" t="s">
        <v>36</v>
      </c>
      <c r="D2" s="6">
        <f>93+97+97+87+91+42+40+41+47+47-60</f>
        <v>622</v>
      </c>
      <c r="E2" s="6">
        <f>90+90+92+90+90+41+40+42+45+45-65</f>
        <v>600</v>
      </c>
      <c r="F2" s="31">
        <f>HARMEAN(D2:E2)</f>
        <v>610.8019639934533</v>
      </c>
      <c r="G2" s="29">
        <v>1</v>
      </c>
    </row>
    <row r="3" spans="1:7" ht="12.75">
      <c r="A3" s="33">
        <v>2</v>
      </c>
      <c r="B3" s="32" t="s">
        <v>26</v>
      </c>
      <c r="C3" s="4" t="s">
        <v>56</v>
      </c>
      <c r="D3" s="5">
        <f>80+80+81+85+85+40+35+40+49+45-20</f>
        <v>600</v>
      </c>
      <c r="E3" s="5">
        <f>67+72+89+90+90+37+41+36+43+46-15</f>
        <v>596</v>
      </c>
      <c r="F3" s="31">
        <f>HARMEAN(D3:E3)</f>
        <v>597.9933110367892</v>
      </c>
      <c r="G3" s="29">
        <v>2</v>
      </c>
    </row>
    <row r="4" spans="1:7" ht="12.75">
      <c r="A4" s="33">
        <v>5</v>
      </c>
      <c r="B4" s="32" t="s">
        <v>32</v>
      </c>
      <c r="C4" s="4" t="s">
        <v>36</v>
      </c>
      <c r="D4" s="7">
        <f>93+86+90+71+80+48+47+48+48+44-50</f>
        <v>605</v>
      </c>
      <c r="E4" s="7">
        <f>75+75+80+80+80+45+160-60</f>
        <v>535</v>
      </c>
      <c r="F4" s="31">
        <f>HARMEAN(D4:E4)</f>
        <v>567.8508771929825</v>
      </c>
      <c r="G4" s="29">
        <v>3</v>
      </c>
    </row>
    <row r="5" spans="1:7" s="1" customFormat="1" ht="12.75">
      <c r="A5" s="34">
        <v>10</v>
      </c>
      <c r="B5" s="32" t="s">
        <v>27</v>
      </c>
      <c r="C5" s="4" t="s">
        <v>38</v>
      </c>
      <c r="D5" s="6">
        <f>80+90+75+80+88+40+35+120-65</f>
        <v>543</v>
      </c>
      <c r="E5" s="6">
        <f>80+97+74+80+83+46+47+43+44+39-55</f>
        <v>578</v>
      </c>
      <c r="F5" s="31">
        <f>HARMEAN(D5:E5)</f>
        <v>559.9536128456734</v>
      </c>
      <c r="G5" s="29">
        <v>4</v>
      </c>
    </row>
    <row r="6" spans="1:7" ht="12.75">
      <c r="A6" s="33">
        <v>9</v>
      </c>
      <c r="B6" s="32" t="s">
        <v>31</v>
      </c>
      <c r="C6" s="4" t="s">
        <v>36</v>
      </c>
      <c r="D6" s="6">
        <f>80+80+75+85+85+42+160-95</f>
        <v>512</v>
      </c>
      <c r="E6" s="6">
        <f>98+93+97+85+83+46+43+40+40+41-40-35-5</f>
        <v>586</v>
      </c>
      <c r="F6" s="31">
        <f>HARMEAN(D6:E6)</f>
        <v>546.5063752276867</v>
      </c>
      <c r="G6" s="29">
        <v>5</v>
      </c>
    </row>
    <row r="7" spans="1:7" ht="12.75">
      <c r="A7" s="33">
        <v>6</v>
      </c>
      <c r="B7" s="32" t="s">
        <v>25</v>
      </c>
      <c r="C7" s="4" t="s">
        <v>35</v>
      </c>
      <c r="D7" s="6">
        <f>65+65+70+80+75+35+35+30+30+35-80</f>
        <v>440</v>
      </c>
      <c r="E7" s="6">
        <f>91+83+87+77+76+43+46+45+45+40-75</f>
        <v>558</v>
      </c>
      <c r="F7" s="31">
        <f>HARMEAN(D7:E7)</f>
        <v>492.02404809619236</v>
      </c>
      <c r="G7" s="29">
        <v>6</v>
      </c>
    </row>
    <row r="8" spans="1:7" ht="12.75">
      <c r="A8" s="33">
        <v>1</v>
      </c>
      <c r="B8" s="32" t="s">
        <v>29</v>
      </c>
      <c r="C8" s="4" t="s">
        <v>39</v>
      </c>
      <c r="D8" s="6">
        <f>60+75+62+72+65+40+41+35+40+37-40-15-40</f>
        <v>432</v>
      </c>
      <c r="E8" s="6">
        <f>100+70+85+85+15+20+25+35+35-95-60</f>
        <v>315</v>
      </c>
      <c r="F8" s="31">
        <f>HARMEAN(D8:E8)</f>
        <v>364.33734939759034</v>
      </c>
      <c r="G8" s="29">
        <v>7</v>
      </c>
    </row>
    <row r="9" spans="1:7" ht="12.75">
      <c r="A9" s="33">
        <v>4</v>
      </c>
      <c r="B9" s="32" t="s">
        <v>28</v>
      </c>
      <c r="C9" s="4" t="s">
        <v>41</v>
      </c>
      <c r="D9" s="7">
        <f>35+65+50+65+68+42+43+40+44+36-20-25-16</f>
        <v>427</v>
      </c>
      <c r="E9" s="7">
        <f>25+30+40+41+35+20+25+25+25+20-25-25-20</f>
        <v>216</v>
      </c>
      <c r="F9" s="31">
        <f>HARMEAN(D9:E9)</f>
        <v>286.88024883359253</v>
      </c>
      <c r="G9" s="29">
        <v>8</v>
      </c>
    </row>
    <row r="10" spans="1:7" ht="12.75">
      <c r="A10" s="33">
        <v>3</v>
      </c>
      <c r="B10" s="32" t="s">
        <v>24</v>
      </c>
      <c r="C10" s="4" t="s">
        <v>42</v>
      </c>
      <c r="D10" s="5">
        <f>20+40+40+30+45+20+25+25+30+35-120-5-25-6</f>
        <v>154</v>
      </c>
      <c r="E10" s="5">
        <f>65+60+88+10+12+37+25+25+40-120-25</f>
        <v>217</v>
      </c>
      <c r="F10" s="31">
        <f>HARMEAN(D10:E10)</f>
        <v>180.1509433962264</v>
      </c>
      <c r="G10" s="29">
        <v>9</v>
      </c>
    </row>
    <row r="11" spans="1:7" ht="12.75">
      <c r="A11" s="33">
        <v>8</v>
      </c>
      <c r="B11" s="32" t="s">
        <v>33</v>
      </c>
      <c r="C11" s="4" t="s">
        <v>36</v>
      </c>
      <c r="D11" s="7">
        <f>98+94+99+87+89+47+49+48+46+47-45</f>
        <v>659</v>
      </c>
      <c r="E11" s="7">
        <f>83+85+85+90+88+47+45+47+45+45-60</f>
        <v>600</v>
      </c>
      <c r="F11" s="31">
        <f>HARMEAN(D11:E11)</f>
        <v>628.1175536139792</v>
      </c>
      <c r="G11" s="29"/>
    </row>
  </sheetData>
  <sheetProtection selectLockedCells="1" selectUnlockedCells="1"/>
  <autoFilter ref="A1:G1"/>
  <printOptions/>
  <pageMargins left="0.75" right="0.75" top="1" bottom="1" header="0.5118055555555555" footer="0.5118055555555555"/>
  <pageSetup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11.421875" style="8" customWidth="1"/>
    <col min="2" max="2" width="20.28125" style="8" bestFit="1" customWidth="1"/>
    <col min="3" max="3" width="20.28125" style="8" customWidth="1"/>
    <col min="4" max="5" width="11.421875" style="8" customWidth="1"/>
    <col min="6" max="8" width="11.421875" style="8" hidden="1" customWidth="1"/>
    <col min="9" max="16384" width="11.421875" style="8" customWidth="1"/>
  </cols>
  <sheetData>
    <row r="1" spans="1:11" ht="38.25">
      <c r="A1" s="2" t="s">
        <v>0</v>
      </c>
      <c r="B1" s="17" t="s">
        <v>1</v>
      </c>
      <c r="C1" s="44" t="s">
        <v>34</v>
      </c>
      <c r="D1" s="3" t="s">
        <v>8</v>
      </c>
      <c r="E1" s="3" t="s">
        <v>45</v>
      </c>
      <c r="F1" s="43" t="s">
        <v>51</v>
      </c>
      <c r="G1" s="43" t="s">
        <v>52</v>
      </c>
      <c r="H1" s="43" t="s">
        <v>53</v>
      </c>
      <c r="I1" s="43" t="s">
        <v>55</v>
      </c>
      <c r="J1" s="30" t="s">
        <v>7</v>
      </c>
      <c r="K1" s="17" t="s">
        <v>9</v>
      </c>
    </row>
    <row r="2" spans="1:11" ht="12.75">
      <c r="A2" s="33">
        <v>7</v>
      </c>
      <c r="B2" s="32" t="s">
        <v>30</v>
      </c>
      <c r="C2" s="4" t="s">
        <v>36</v>
      </c>
      <c r="D2" s="6">
        <v>108</v>
      </c>
      <c r="E2" s="6">
        <v>15.5</v>
      </c>
      <c r="F2" s="6">
        <f>25+15+30+8</f>
        <v>78</v>
      </c>
      <c r="G2" s="6">
        <f>20+15+25+8</f>
        <v>68</v>
      </c>
      <c r="H2" s="6">
        <f>30+20+15+8</f>
        <v>73</v>
      </c>
      <c r="I2" s="36">
        <f>HARMEAN(F2:H2)</f>
        <v>72.77133191329408</v>
      </c>
      <c r="J2" s="31">
        <f>D2+E2+I2</f>
        <v>196.2713319132941</v>
      </c>
      <c r="K2" s="29">
        <v>1</v>
      </c>
    </row>
    <row r="3" spans="1:11" ht="12.75">
      <c r="A3" s="34">
        <v>10</v>
      </c>
      <c r="B3" s="32" t="s">
        <v>27</v>
      </c>
      <c r="C3" s="4" t="s">
        <v>38</v>
      </c>
      <c r="D3" s="6">
        <v>104</v>
      </c>
      <c r="E3" s="6">
        <v>19</v>
      </c>
      <c r="F3" s="6">
        <f>25+10+25+8</f>
        <v>68</v>
      </c>
      <c r="G3" s="6">
        <f>25+10+15+5</f>
        <v>55</v>
      </c>
      <c r="H3" s="6">
        <f>30+8+20+8</f>
        <v>66</v>
      </c>
      <c r="I3" s="36">
        <f>HARMEAN(F3:H3)</f>
        <v>62.44897959183674</v>
      </c>
      <c r="J3" s="31">
        <f>D3+E3+I3</f>
        <v>185.44897959183675</v>
      </c>
      <c r="K3" s="29">
        <v>2</v>
      </c>
    </row>
    <row r="4" spans="1:11" ht="12.75">
      <c r="A4" s="33">
        <v>2</v>
      </c>
      <c r="B4" s="32" t="s">
        <v>26</v>
      </c>
      <c r="C4" s="4" t="s">
        <v>56</v>
      </c>
      <c r="D4" s="6">
        <v>108</v>
      </c>
      <c r="E4" s="6">
        <v>17.7</v>
      </c>
      <c r="F4" s="6">
        <f>20+8+15+5</f>
        <v>48</v>
      </c>
      <c r="G4" s="6">
        <f>30+15+20+8</f>
        <v>73</v>
      </c>
      <c r="H4" s="6">
        <f>25+10+20+8</f>
        <v>63</v>
      </c>
      <c r="I4" s="36">
        <f>HARMEAN(F4:H4)</f>
        <v>59.517929361013756</v>
      </c>
      <c r="J4" s="31">
        <f>D4+E4+I4</f>
        <v>185.21792936101377</v>
      </c>
      <c r="K4" s="29">
        <v>3</v>
      </c>
    </row>
    <row r="5" spans="1:11" ht="12.75">
      <c r="A5" s="33">
        <v>6</v>
      </c>
      <c r="B5" s="32" t="s">
        <v>25</v>
      </c>
      <c r="C5" s="4" t="s">
        <v>35</v>
      </c>
      <c r="D5" s="6">
        <v>90</v>
      </c>
      <c r="E5" s="6">
        <v>19.7</v>
      </c>
      <c r="F5" s="6">
        <f>20+15+20+5</f>
        <v>60</v>
      </c>
      <c r="G5" s="6">
        <f>15+15+25+8</f>
        <v>63</v>
      </c>
      <c r="H5" s="6">
        <f>30+15+15+5</f>
        <v>65</v>
      </c>
      <c r="I5" s="36">
        <f>HARMEAN(F5:H5)</f>
        <v>62.59872611464968</v>
      </c>
      <c r="J5" s="31">
        <f>D5+E5+I5</f>
        <v>172.2987261146497</v>
      </c>
      <c r="K5" s="29">
        <v>4</v>
      </c>
    </row>
    <row r="6" spans="1:11" ht="12.75">
      <c r="A6" s="33">
        <v>4</v>
      </c>
      <c r="B6" s="32" t="s">
        <v>28</v>
      </c>
      <c r="C6" s="4" t="s">
        <v>41</v>
      </c>
      <c r="D6" s="6">
        <v>84</v>
      </c>
      <c r="E6" s="6">
        <v>22</v>
      </c>
      <c r="F6" s="6">
        <f>25+15+15+5</f>
        <v>60</v>
      </c>
      <c r="G6" s="6">
        <f>15+8+15+5</f>
        <v>43</v>
      </c>
      <c r="H6" s="6">
        <f>20+15+25+5</f>
        <v>65</v>
      </c>
      <c r="I6" s="36">
        <f>HARMEAN(F6:H6)</f>
        <v>54.242587601078164</v>
      </c>
      <c r="J6" s="31">
        <f>D6+E6+I6</f>
        <v>160.24258760107816</v>
      </c>
      <c r="K6" s="29">
        <v>5</v>
      </c>
    </row>
    <row r="7" spans="1:11" ht="12.75">
      <c r="A7" s="33">
        <v>9</v>
      </c>
      <c r="B7" s="32" t="s">
        <v>31</v>
      </c>
      <c r="C7" s="4" t="s">
        <v>36</v>
      </c>
      <c r="D7" s="6">
        <v>111</v>
      </c>
      <c r="E7" s="6">
        <v>4.6</v>
      </c>
      <c r="F7" s="6">
        <f>10+8+15+3</f>
        <v>36</v>
      </c>
      <c r="G7" s="6">
        <f>15+8+30+8</f>
        <v>61</v>
      </c>
      <c r="H7" s="6">
        <f>10+5+25+3</f>
        <v>43</v>
      </c>
      <c r="I7" s="36">
        <f>HARMEAN(F7:H7)</f>
        <v>44.49253965760955</v>
      </c>
      <c r="J7" s="31">
        <f>D7+E7+I7</f>
        <v>160.09253965760954</v>
      </c>
      <c r="K7" s="29">
        <v>6</v>
      </c>
    </row>
    <row r="8" spans="1:11" ht="12.75">
      <c r="A8" s="33">
        <v>8</v>
      </c>
      <c r="B8" s="32" t="s">
        <v>33</v>
      </c>
      <c r="C8" s="4" t="s">
        <v>36</v>
      </c>
      <c r="D8" s="7">
        <v>100</v>
      </c>
      <c r="E8" s="7">
        <v>0</v>
      </c>
      <c r="F8" s="7">
        <f>25+8+25+5</f>
        <v>63</v>
      </c>
      <c r="G8" s="7">
        <f>10+8+25+5</f>
        <v>48</v>
      </c>
      <c r="H8" s="7">
        <f>20+15+25+5</f>
        <v>65</v>
      </c>
      <c r="I8" s="36">
        <f>HARMEAN(F8:H8)</f>
        <v>57.591561675944924</v>
      </c>
      <c r="J8" s="31">
        <f>D8+E8+I8</f>
        <v>157.59156167594492</v>
      </c>
      <c r="K8" s="29">
        <v>7</v>
      </c>
    </row>
    <row r="9" spans="1:11" ht="12.75">
      <c r="A9" s="33">
        <v>5</v>
      </c>
      <c r="B9" s="32" t="s">
        <v>32</v>
      </c>
      <c r="C9" s="4" t="s">
        <v>36</v>
      </c>
      <c r="D9" s="7">
        <v>100</v>
      </c>
      <c r="E9" s="7">
        <v>2.2</v>
      </c>
      <c r="F9" s="7">
        <f>25+10+20+8</f>
        <v>63</v>
      </c>
      <c r="G9" s="7">
        <f>15+8+15+5</f>
        <v>43</v>
      </c>
      <c r="H9" s="7">
        <f>30+5+20+8</f>
        <v>63</v>
      </c>
      <c r="I9" s="36">
        <f>HARMEAN(F9:H9)</f>
        <v>54.54362416107383</v>
      </c>
      <c r="J9" s="31">
        <f>D9+E9+I9</f>
        <v>156.74362416107383</v>
      </c>
      <c r="K9" s="29">
        <v>8</v>
      </c>
    </row>
    <row r="10" spans="1:11" ht="12.75">
      <c r="A10" s="33">
        <v>1</v>
      </c>
      <c r="B10" s="32" t="s">
        <v>29</v>
      </c>
      <c r="C10" s="4" t="s">
        <v>39</v>
      </c>
      <c r="D10" s="5">
        <v>90</v>
      </c>
      <c r="E10" s="5">
        <v>7.4</v>
      </c>
      <c r="F10" s="5">
        <f>15+10+25+5</f>
        <v>55</v>
      </c>
      <c r="G10" s="5">
        <f>15+8+20+5</f>
        <v>48</v>
      </c>
      <c r="H10" s="5">
        <f>20+10+25+5</f>
        <v>60</v>
      </c>
      <c r="I10" s="36">
        <f>HARMEAN(F10:H10)</f>
        <v>53.87755102040817</v>
      </c>
      <c r="J10" s="31">
        <f>D10+E10+I10</f>
        <v>151.27755102040817</v>
      </c>
      <c r="K10" s="29">
        <v>9</v>
      </c>
    </row>
    <row r="11" spans="1:11" ht="12.75">
      <c r="A11" s="33">
        <v>3</v>
      </c>
      <c r="B11" s="32" t="s">
        <v>24</v>
      </c>
      <c r="C11" s="4" t="s">
        <v>42</v>
      </c>
      <c r="D11" s="5">
        <v>83</v>
      </c>
      <c r="E11" s="5">
        <v>8.9</v>
      </c>
      <c r="F11" s="5">
        <f>15+8+15+3</f>
        <v>41</v>
      </c>
      <c r="G11" s="5">
        <f>15+8+15+3</f>
        <v>41</v>
      </c>
      <c r="H11" s="5">
        <f>10+8+15+3</f>
        <v>36</v>
      </c>
      <c r="I11" s="36">
        <f>HARMEAN(F11:H11)</f>
        <v>39.1858407079646</v>
      </c>
      <c r="J11" s="31">
        <f>D11+E11+I11</f>
        <v>131.08584070796462</v>
      </c>
      <c r="K11" s="29">
        <v>10</v>
      </c>
    </row>
  </sheetData>
  <sheetProtection/>
  <autoFilter ref="A1:K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2017-06-27T21:08:07Z</dcterms:created>
  <dcterms:modified xsi:type="dcterms:W3CDTF">2017-06-29T14:06:57Z</dcterms:modified>
  <cp:category/>
  <cp:version/>
  <cp:contentType/>
  <cp:contentStatus/>
</cp:coreProperties>
</file>